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17A8F20A-B14D-4096-9FFF-0E4749349E3F}" xr6:coauthVersionLast="47" xr6:coauthVersionMax="47" xr10:uidLastSave="{00000000-0000-0000-0000-000000000000}"/>
  <bookViews>
    <workbookView xWindow="28680" yWindow="-120" windowWidth="29040" windowHeight="15720" xr2:uid="{B37A2588-54ED-4575-9FA7-EC1C4AE38C5B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2" l="1"/>
  <c r="L12" i="2"/>
  <c r="H12" i="2"/>
  <c r="G12" i="2"/>
  <c r="D12" i="2"/>
  <c r="M12" i="2"/>
  <c r="O12" i="2"/>
  <c r="J12" i="2"/>
  <c r="K12" i="2"/>
  <c r="I23" i="2"/>
  <c r="K23" i="2"/>
  <c r="Q23" i="2" s="1"/>
  <c r="I24" i="2"/>
  <c r="K24" i="2"/>
  <c r="Q24" i="2" s="1"/>
  <c r="I4" i="2"/>
  <c r="K4" i="2"/>
  <c r="Q4" i="2" s="1"/>
  <c r="I18" i="2"/>
  <c r="K18" i="2"/>
  <c r="S18" i="2" s="1"/>
  <c r="I22" i="2"/>
  <c r="K22" i="2"/>
  <c r="S22" i="2" s="1"/>
  <c r="I7" i="2"/>
  <c r="K7" i="2"/>
  <c r="R7" i="2" s="1"/>
  <c r="I21" i="2"/>
  <c r="K21" i="2"/>
  <c r="Q21" i="2" s="1"/>
  <c r="I9" i="2"/>
  <c r="K9" i="2"/>
  <c r="Q9" i="2" s="1"/>
  <c r="R9" i="2"/>
  <c r="I19" i="2"/>
  <c r="K19" i="2"/>
  <c r="R19" i="2" s="1"/>
  <c r="I20" i="2"/>
  <c r="K20" i="2"/>
  <c r="R20" i="2" s="1"/>
  <c r="Q7" i="2" l="1"/>
  <c r="Q18" i="2"/>
  <c r="S23" i="2"/>
  <c r="R22" i="2"/>
  <c r="Q22" i="2"/>
  <c r="R23" i="2"/>
  <c r="Q19" i="2"/>
  <c r="S9" i="2"/>
  <c r="S7" i="2"/>
  <c r="S21" i="2"/>
  <c r="R21" i="2"/>
  <c r="Q20" i="2"/>
  <c r="R18" i="2"/>
  <c r="S24" i="2"/>
  <c r="S19" i="2"/>
  <c r="R24" i="2"/>
  <c r="S4" i="2"/>
  <c r="S20" i="2"/>
  <c r="R4" i="2"/>
  <c r="P14" i="2" l="1"/>
  <c r="S14" i="2"/>
  <c r="M14" i="2"/>
  <c r="I13" i="2"/>
  <c r="I14" i="2"/>
</calcChain>
</file>

<file path=xl/sharedStrings.xml><?xml version="1.0" encoding="utf-8"?>
<sst xmlns="http://schemas.openxmlformats.org/spreadsheetml/2006/main" count="154" uniqueCount="97">
  <si>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</si>
  <si>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</si>
  <si>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</si>
  <si>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</si>
  <si>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</si>
  <si>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</si>
  <si>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</si>
  <si>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</si>
  <si>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</si>
  <si>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</si>
  <si>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</si>
  <si>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</si>
  <si>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</si>
  <si>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</si>
  <si>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</si>
  <si>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</si>
  <si>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</si>
  <si>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</si>
  <si>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</si>
  <si>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</si>
  <si>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</si>
  <si>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</si>
  <si>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</si>
  <si>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</si>
  <si>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</si>
  <si>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</si>
  <si>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</si>
  <si>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</si>
  <si>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</si>
  <si>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</si>
  <si>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</si>
  <si>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</si>
  <si>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</si>
  <si>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</si>
  <si>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</si>
  <si>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</si>
  <si>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</si>
  <si>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</si>
  <si>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</si>
  <si>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</si>
  <si>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</si>
  <si>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</si>
  <si>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</si>
  <si>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</si>
  <si>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003-002-031-1000</t>
  </si>
  <si>
    <t>7896 N CO 403</t>
  </si>
  <si>
    <t>WD</t>
  </si>
  <si>
    <t>03-ARM'S LENGTH</t>
  </si>
  <si>
    <t>4100</t>
  </si>
  <si>
    <t>L229/P141</t>
  </si>
  <si>
    <t xml:space="preserve">4000 RES LAND </t>
  </si>
  <si>
    <t>NOT INSPECTED</t>
  </si>
  <si>
    <t>401</t>
  </si>
  <si>
    <t>A-TAHQ TR-M123</t>
  </si>
  <si>
    <t>003-003-010-0960</t>
  </si>
  <si>
    <t>15558 CO RD 446</t>
  </si>
  <si>
    <t>4001</t>
  </si>
  <si>
    <t>L228/P475</t>
  </si>
  <si>
    <t>003-003-025-4400</t>
  </si>
  <si>
    <t>13212 CO 372</t>
  </si>
  <si>
    <t>LC</t>
  </si>
  <si>
    <t>L230/P379</t>
  </si>
  <si>
    <t>003-003-035-0400</t>
  </si>
  <si>
    <t>4000</t>
  </si>
  <si>
    <t>L230/P853</t>
  </si>
  <si>
    <t>B-CHARLES RD FF</t>
  </si>
  <si>
    <t>003-003-036-6710</t>
  </si>
  <si>
    <t>13878 SHELL RD</t>
  </si>
  <si>
    <t>L236/P422</t>
  </si>
  <si>
    <t>003-003-036-6720</t>
  </si>
  <si>
    <t>13839 SHELL RD</t>
  </si>
  <si>
    <t>L233/P258</t>
  </si>
  <si>
    <t>003-003-036-9300</t>
  </si>
  <si>
    <t>13780 E CO RD 428</t>
  </si>
  <si>
    <t>MLC</t>
  </si>
  <si>
    <t>L235/P228</t>
  </si>
  <si>
    <t>003-006-035-0450</t>
  </si>
  <si>
    <t>13435 M-123</t>
  </si>
  <si>
    <t>4010</t>
  </si>
  <si>
    <t>L231/P10</t>
  </si>
  <si>
    <t>003-013-014-1900</t>
  </si>
  <si>
    <t>9230 WHISPERING PINE TR</t>
  </si>
  <si>
    <t>L236/P661</t>
  </si>
  <si>
    <t>003-270-000-0200</t>
  </si>
  <si>
    <t>802 TAHQUAMENON BLVD</t>
  </si>
  <si>
    <t>L235/P816</t>
  </si>
  <si>
    <t>201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</si>
  <si>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</si>
  <si>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</si>
  <si>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</si>
  <si>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</si>
  <si>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</si>
  <si>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</si>
  <si>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</si>
  <si>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Res Land Vacant Land Study for 1 Acre Parcels.  Vacant Land parcels were</t>
  </si>
  <si>
    <t xml:space="preserve">cre vacant land parcels were insufficient so the land residual analysis was performed.  </t>
  </si>
  <si>
    <t>formed.  The analysis resulted in a 1 acre value of $6,200.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</si>
</sst>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49" fontId="3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4EEB7-E823-4467-964B-731D004A3868}">
  <dimension ref="A1:BL24"/>
  <sheetViews>
    <sheetView tabSelected="1" workbookViewId="0">
      <selection activeCell="E32" sqref="E32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L2" s="2"/>
      <c r="BC2" s="2"/>
      <c r="BE2" s="2"/>
    </row>
    <row r="4" spans="1:64" x14ac:dyDescent="0.25">
      <c r="A4" t="s">
        <v>58</v>
      </c>
      <c r="B4" t="s">
        <v>59</v>
      </c>
      <c r="C4" s="24">
        <v>44799</v>
      </c>
      <c r="D4" s="14">
        <v>27000</v>
      </c>
      <c r="E4" t="s">
        <v>60</v>
      </c>
      <c r="F4" t="s">
        <v>47</v>
      </c>
      <c r="G4" s="14">
        <v>27000</v>
      </c>
      <c r="H4" s="14">
        <v>13000</v>
      </c>
      <c r="I4" s="19">
        <f>H4/G4*100</f>
        <v>48.148148148148145</v>
      </c>
      <c r="J4" s="14">
        <v>28230</v>
      </c>
      <c r="K4" s="14">
        <f>G4-25990</f>
        <v>1010</v>
      </c>
      <c r="L4" s="14">
        <v>2240</v>
      </c>
      <c r="M4" s="29">
        <v>130</v>
      </c>
      <c r="N4" s="33">
        <v>0</v>
      </c>
      <c r="O4" s="38">
        <v>0.64</v>
      </c>
      <c r="P4" s="38">
        <v>0.64</v>
      </c>
      <c r="Q4" s="14">
        <f>K4/M4</f>
        <v>7.7692307692307692</v>
      </c>
      <c r="R4" s="14">
        <f>K4/O4</f>
        <v>1578.125</v>
      </c>
      <c r="S4" s="43">
        <f>K4/O4/43560</f>
        <v>3.6228764921946738E-2</v>
      </c>
      <c r="T4" s="38">
        <v>130</v>
      </c>
      <c r="U4" s="5" t="s">
        <v>48</v>
      </c>
      <c r="V4" t="s">
        <v>61</v>
      </c>
      <c r="X4" t="s">
        <v>50</v>
      </c>
      <c r="Y4">
        <v>1</v>
      </c>
      <c r="Z4">
        <v>0</v>
      </c>
      <c r="AA4" t="s">
        <v>51</v>
      </c>
      <c r="AC4" s="6" t="s">
        <v>52</v>
      </c>
      <c r="AD4" t="s">
        <v>53</v>
      </c>
    </row>
    <row r="7" spans="1:64" x14ac:dyDescent="0.25">
      <c r="A7" t="s">
        <v>69</v>
      </c>
      <c r="B7" t="s">
        <v>70</v>
      </c>
      <c r="C7" s="24">
        <v>45023</v>
      </c>
      <c r="D7" s="14">
        <v>25000</v>
      </c>
      <c r="E7" t="s">
        <v>46</v>
      </c>
      <c r="F7" t="s">
        <v>47</v>
      </c>
      <c r="G7" s="14">
        <v>25000</v>
      </c>
      <c r="H7" s="14">
        <v>12300</v>
      </c>
      <c r="I7" s="19">
        <f>H7/G7*100</f>
        <v>49.2</v>
      </c>
      <c r="J7" s="14">
        <v>25456</v>
      </c>
      <c r="K7" s="14">
        <f>G7-21956</f>
        <v>3044</v>
      </c>
      <c r="L7" s="14">
        <v>3500</v>
      </c>
      <c r="M7" s="29">
        <v>100</v>
      </c>
      <c r="N7" s="33">
        <v>215.740005</v>
      </c>
      <c r="O7" s="38">
        <v>0.495</v>
      </c>
      <c r="P7" s="38">
        <v>0.495</v>
      </c>
      <c r="Q7" s="14">
        <f>K7/M7</f>
        <v>30.44</v>
      </c>
      <c r="R7" s="14">
        <f>K7/O7</f>
        <v>6149.4949494949497</v>
      </c>
      <c r="S7" s="43">
        <f>K7/O7/43560</f>
        <v>0.14117297863854339</v>
      </c>
      <c r="T7" s="38">
        <v>100</v>
      </c>
      <c r="U7" s="5" t="s">
        <v>48</v>
      </c>
      <c r="V7" t="s">
        <v>71</v>
      </c>
      <c r="X7" t="s">
        <v>50</v>
      </c>
      <c r="Y7">
        <v>1</v>
      </c>
      <c r="Z7">
        <v>0</v>
      </c>
      <c r="AA7" t="s">
        <v>51</v>
      </c>
      <c r="AC7" s="6" t="s">
        <v>52</v>
      </c>
      <c r="AD7" t="s">
        <v>53</v>
      </c>
    </row>
    <row r="9" spans="1:64" x14ac:dyDescent="0.25">
      <c r="A9" t="s">
        <v>76</v>
      </c>
      <c r="B9" t="s">
        <v>77</v>
      </c>
      <c r="C9" s="24">
        <v>44833</v>
      </c>
      <c r="D9" s="14">
        <v>23000</v>
      </c>
      <c r="E9" t="s">
        <v>46</v>
      </c>
      <c r="F9" t="s">
        <v>47</v>
      </c>
      <c r="G9" s="14">
        <v>23000</v>
      </c>
      <c r="H9" s="14">
        <v>9200</v>
      </c>
      <c r="I9" s="19">
        <f>H9/G9*100</f>
        <v>40</v>
      </c>
      <c r="J9" s="14">
        <v>19962</v>
      </c>
      <c r="K9" s="14">
        <f>G9-16462</f>
        <v>6538</v>
      </c>
      <c r="L9" s="14">
        <v>3500</v>
      </c>
      <c r="M9" s="29">
        <v>100</v>
      </c>
      <c r="N9" s="33">
        <v>250</v>
      </c>
      <c r="O9" s="38">
        <v>0.57399999999999995</v>
      </c>
      <c r="P9" s="38">
        <v>0.57399999999999995</v>
      </c>
      <c r="Q9" s="14">
        <f>K9/M9</f>
        <v>65.38</v>
      </c>
      <c r="R9" s="14">
        <f>K9/O9</f>
        <v>11390.243902439026</v>
      </c>
      <c r="S9" s="43">
        <f>K9/O9/43560</f>
        <v>0.2614840197988757</v>
      </c>
      <c r="T9" s="38">
        <v>100</v>
      </c>
      <c r="U9" s="5" t="s">
        <v>78</v>
      </c>
      <c r="V9" t="s">
        <v>79</v>
      </c>
      <c r="X9" t="s">
        <v>50</v>
      </c>
      <c r="Y9">
        <v>0</v>
      </c>
      <c r="Z9">
        <v>1</v>
      </c>
      <c r="AA9" t="s">
        <v>51</v>
      </c>
      <c r="AC9" s="6" t="s">
        <v>52</v>
      </c>
      <c r="AD9" t="s">
        <v>53</v>
      </c>
    </row>
    <row r="11" spans="1:64" ht="15.75" thickBot="1" x14ac:dyDescent="0.3"/>
    <row r="12" spans="1:64" ht="15.75" thickTop="1" x14ac:dyDescent="0.25">
      <c r="A12" s="7"/>
      <c r="B12" s="7"/>
      <c r="C12" s="25" t="s">
        <v>87</v>
      </c>
      <c r="D12" s="15">
        <f>+SUM(D2:D11)</f>
        <v>75000</v>
      </c>
      <c r="E12" s="7"/>
      <c r="F12" s="7"/>
      <c r="G12" s="15">
        <f>+SUM(G2:G11)</f>
        <v>75000</v>
      </c>
      <c r="H12" s="15">
        <f>+SUM(H2:H11)</f>
        <v>34500</v>
      </c>
      <c r="I12" s="20"/>
      <c r="J12" s="15">
        <f>+SUM(J2:J11)</f>
        <v>73648</v>
      </c>
      <c r="K12" s="15">
        <f>+SUM(K2:K11)</f>
        <v>10592</v>
      </c>
      <c r="L12" s="15">
        <f>+SUM(L2:L11)</f>
        <v>9240</v>
      </c>
      <c r="M12" s="30">
        <f>+SUM(M2:M11)</f>
        <v>330</v>
      </c>
      <c r="N12" s="34"/>
      <c r="O12" s="39">
        <f>+SUM(O2:O11)</f>
        <v>1.7090000000000001</v>
      </c>
      <c r="P12" s="39">
        <f>+SUM(P2:P11)</f>
        <v>1.7090000000000001</v>
      </c>
      <c r="Q12" s="15"/>
      <c r="R12" s="15"/>
      <c r="S12" s="44"/>
      <c r="T12" s="39"/>
      <c r="U12" s="8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64" x14ac:dyDescent="0.25">
      <c r="A13" s="9"/>
      <c r="B13" s="9"/>
      <c r="C13" s="26"/>
      <c r="D13" s="16"/>
      <c r="E13" s="9"/>
      <c r="F13" s="9"/>
      <c r="G13" s="16"/>
      <c r="H13" s="16" t="s">
        <v>88</v>
      </c>
      <c r="I13" s="21">
        <f>H12/G12*100</f>
        <v>46</v>
      </c>
      <c r="J13" s="16"/>
      <c r="K13" s="16"/>
      <c r="L13" s="16" t="s">
        <v>89</v>
      </c>
      <c r="M13" s="31"/>
      <c r="N13" s="35"/>
      <c r="O13" s="40" t="s">
        <v>89</v>
      </c>
      <c r="P13" s="40"/>
      <c r="Q13" s="16"/>
      <c r="R13" s="16" t="s">
        <v>89</v>
      </c>
      <c r="S13" s="45"/>
      <c r="T13" s="40"/>
      <c r="U13" s="10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64" x14ac:dyDescent="0.25">
      <c r="A14" s="11"/>
      <c r="B14" s="11"/>
      <c r="C14" s="27"/>
      <c r="D14" s="17"/>
      <c r="E14" s="11"/>
      <c r="F14" s="11"/>
      <c r="G14" s="17"/>
      <c r="H14" s="17" t="s">
        <v>90</v>
      </c>
      <c r="I14" s="22">
        <f ca="1">STDEV(I2:I20)</f>
        <v>17.112699235065357</v>
      </c>
      <c r="J14" s="17"/>
      <c r="K14" s="17"/>
      <c r="L14" s="17" t="s">
        <v>91</v>
      </c>
      <c r="M14" s="47">
        <f>K12/M12</f>
        <v>32.096969696969694</v>
      </c>
      <c r="N14" s="36"/>
      <c r="O14" s="41" t="s">
        <v>92</v>
      </c>
      <c r="P14" s="41">
        <f>K12/O12</f>
        <v>6197.7764774722054</v>
      </c>
      <c r="Q14" s="17"/>
      <c r="R14" s="17" t="s">
        <v>93</v>
      </c>
      <c r="S14" s="46">
        <f>K12/O12/43560</f>
        <v>0.14228137000624896</v>
      </c>
      <c r="T14" s="41"/>
      <c r="U14" s="12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64" x14ac:dyDescent="0.25">
      <c r="A15" s="48" t="s">
        <v>94</v>
      </c>
      <c r="B15" s="48" t="s">
        <v>95</v>
      </c>
      <c r="C15" s="48" t="s">
        <v>96</v>
      </c>
      <c r="D15" s="49"/>
      <c r="E15" s="49"/>
      <c r="F15" s="49"/>
    </row>
    <row r="18" spans="1:30" x14ac:dyDescent="0.25">
      <c r="A18" t="s">
        <v>62</v>
      </c>
      <c r="C18" s="24">
        <v>44805</v>
      </c>
      <c r="D18" s="14">
        <v>69500</v>
      </c>
      <c r="E18" t="s">
        <v>46</v>
      </c>
      <c r="F18" t="s">
        <v>47</v>
      </c>
      <c r="G18" s="14">
        <v>69500</v>
      </c>
      <c r="H18" s="14">
        <v>35800</v>
      </c>
      <c r="I18" s="19">
        <f t="shared" ref="I18:I24" si="0">H18/G18*100</f>
        <v>51.510791366906474</v>
      </c>
      <c r="J18" s="14">
        <v>77679</v>
      </c>
      <c r="K18" s="14">
        <f>G18-72864</f>
        <v>-3364</v>
      </c>
      <c r="L18" s="14">
        <v>4815</v>
      </c>
      <c r="M18" s="29">
        <v>64.2</v>
      </c>
      <c r="N18" s="33">
        <v>130</v>
      </c>
      <c r="O18" s="38">
        <v>0.28000000000000003</v>
      </c>
      <c r="P18" s="38">
        <v>0.192</v>
      </c>
      <c r="Q18" s="14">
        <f t="shared" ref="Q18:Q24" si="1">K18/M18</f>
        <v>-52.398753894080997</v>
      </c>
      <c r="R18" s="14">
        <f t="shared" ref="R18:R24" si="2">K18/O18</f>
        <v>-12014.285714285714</v>
      </c>
      <c r="S18" s="43">
        <f t="shared" ref="S18:S24" si="3">K18/O18/43560</f>
        <v>-0.27581004853732127</v>
      </c>
      <c r="T18" s="38">
        <v>64.2</v>
      </c>
      <c r="U18" s="5" t="s">
        <v>63</v>
      </c>
      <c r="V18" t="s">
        <v>64</v>
      </c>
      <c r="X18" t="s">
        <v>50</v>
      </c>
      <c r="Y18">
        <v>0</v>
      </c>
      <c r="Z18">
        <v>1</v>
      </c>
      <c r="AA18" t="s">
        <v>51</v>
      </c>
      <c r="AC18" s="6" t="s">
        <v>52</v>
      </c>
      <c r="AD18" t="s">
        <v>65</v>
      </c>
    </row>
    <row r="19" spans="1:30" x14ac:dyDescent="0.25">
      <c r="A19" t="s">
        <v>80</v>
      </c>
      <c r="B19" t="s">
        <v>81</v>
      </c>
      <c r="C19" s="24">
        <v>45301</v>
      </c>
      <c r="D19" s="14">
        <v>50000</v>
      </c>
      <c r="E19" t="s">
        <v>46</v>
      </c>
      <c r="F19" t="s">
        <v>47</v>
      </c>
      <c r="G19" s="14">
        <v>50000</v>
      </c>
      <c r="H19" s="14">
        <v>32700</v>
      </c>
      <c r="I19" s="19">
        <f t="shared" si="0"/>
        <v>65.400000000000006</v>
      </c>
      <c r="J19" s="14">
        <v>97194</v>
      </c>
      <c r="K19" s="14">
        <f>G19-93771</f>
        <v>-43771</v>
      </c>
      <c r="L19" s="14">
        <v>3423</v>
      </c>
      <c r="M19" s="29">
        <v>182</v>
      </c>
      <c r="N19" s="33">
        <v>0</v>
      </c>
      <c r="O19" s="38">
        <v>0.97799999999999998</v>
      </c>
      <c r="P19" s="38">
        <v>0.97799999999999998</v>
      </c>
      <c r="Q19" s="14">
        <f t="shared" si="1"/>
        <v>-240.5</v>
      </c>
      <c r="R19" s="14">
        <f t="shared" si="2"/>
        <v>-44755.623721881391</v>
      </c>
      <c r="S19" s="43">
        <f t="shared" si="3"/>
        <v>-1.0274477438448437</v>
      </c>
      <c r="T19" s="38">
        <v>182</v>
      </c>
      <c r="U19" s="5" t="s">
        <v>48</v>
      </c>
      <c r="V19" t="s">
        <v>82</v>
      </c>
      <c r="X19" t="s">
        <v>50</v>
      </c>
      <c r="Y19">
        <v>0</v>
      </c>
      <c r="Z19">
        <v>0</v>
      </c>
      <c r="AA19" t="s">
        <v>51</v>
      </c>
      <c r="AC19" s="6" t="s">
        <v>52</v>
      </c>
      <c r="AD19" t="s">
        <v>53</v>
      </c>
    </row>
    <row r="20" spans="1:30" x14ac:dyDescent="0.25">
      <c r="A20" t="s">
        <v>83</v>
      </c>
      <c r="B20" t="s">
        <v>84</v>
      </c>
      <c r="C20" s="24">
        <v>45238</v>
      </c>
      <c r="D20" s="14">
        <v>90000</v>
      </c>
      <c r="E20" t="s">
        <v>46</v>
      </c>
      <c r="F20" t="s">
        <v>47</v>
      </c>
      <c r="G20" s="14">
        <v>90000</v>
      </c>
      <c r="H20" s="14">
        <v>0</v>
      </c>
      <c r="I20" s="19">
        <f t="shared" si="0"/>
        <v>0</v>
      </c>
      <c r="J20" s="14">
        <v>72111</v>
      </c>
      <c r="K20" s="14">
        <f>G20-69486</f>
        <v>20514</v>
      </c>
      <c r="L20" s="14">
        <v>2625</v>
      </c>
      <c r="M20" s="29">
        <v>75</v>
      </c>
      <c r="N20" s="33">
        <v>265</v>
      </c>
      <c r="O20" s="38">
        <v>0.45600000000000002</v>
      </c>
      <c r="P20" s="38">
        <v>0.45600000000000002</v>
      </c>
      <c r="Q20" s="14">
        <f t="shared" si="1"/>
        <v>273.52</v>
      </c>
      <c r="R20" s="14">
        <f t="shared" si="2"/>
        <v>44986.842105263153</v>
      </c>
      <c r="S20" s="43">
        <f t="shared" si="3"/>
        <v>1.0327557875404765</v>
      </c>
      <c r="T20" s="38">
        <v>75</v>
      </c>
      <c r="U20" s="5" t="s">
        <v>63</v>
      </c>
      <c r="V20" t="s">
        <v>85</v>
      </c>
      <c r="X20" t="s">
        <v>50</v>
      </c>
      <c r="Y20">
        <v>0</v>
      </c>
      <c r="Z20">
        <v>1</v>
      </c>
      <c r="AA20" t="s">
        <v>51</v>
      </c>
      <c r="AC20" s="6" t="s">
        <v>86</v>
      </c>
      <c r="AD20" t="s">
        <v>53</v>
      </c>
    </row>
    <row r="21" spans="1:30" x14ac:dyDescent="0.25">
      <c r="A21" t="s">
        <v>72</v>
      </c>
      <c r="B21" t="s">
        <v>73</v>
      </c>
      <c r="C21" s="24">
        <v>45203</v>
      </c>
      <c r="D21" s="14">
        <v>370000</v>
      </c>
      <c r="E21" t="s">
        <v>74</v>
      </c>
      <c r="F21" t="s">
        <v>47</v>
      </c>
      <c r="G21" s="14">
        <v>370000</v>
      </c>
      <c r="H21" s="14">
        <v>57800</v>
      </c>
      <c r="I21" s="19">
        <f t="shared" si="0"/>
        <v>15.621621621621621</v>
      </c>
      <c r="J21" s="14">
        <v>121949</v>
      </c>
      <c r="K21" s="14">
        <f>G21-117924</f>
        <v>252076</v>
      </c>
      <c r="L21" s="14">
        <v>4025</v>
      </c>
      <c r="M21" s="29">
        <v>115</v>
      </c>
      <c r="N21" s="33">
        <v>115</v>
      </c>
      <c r="O21" s="38">
        <v>0.30399999999999999</v>
      </c>
      <c r="P21" s="38">
        <v>0.30399999999999999</v>
      </c>
      <c r="Q21" s="14">
        <f t="shared" si="1"/>
        <v>2191.9652173913041</v>
      </c>
      <c r="R21" s="14">
        <f t="shared" si="2"/>
        <v>829197.3684210527</v>
      </c>
      <c r="S21" s="43">
        <f t="shared" si="3"/>
        <v>19.035752259436471</v>
      </c>
      <c r="T21" s="38">
        <v>115</v>
      </c>
      <c r="U21" s="5" t="s">
        <v>48</v>
      </c>
      <c r="V21" t="s">
        <v>75</v>
      </c>
      <c r="X21" t="s">
        <v>50</v>
      </c>
      <c r="Y21">
        <v>0</v>
      </c>
      <c r="Z21">
        <v>1</v>
      </c>
      <c r="AA21" t="s">
        <v>51</v>
      </c>
      <c r="AC21" s="6" t="s">
        <v>52</v>
      </c>
      <c r="AD21" t="s">
        <v>53</v>
      </c>
    </row>
    <row r="22" spans="1:30" x14ac:dyDescent="0.25">
      <c r="A22" t="s">
        <v>66</v>
      </c>
      <c r="B22" t="s">
        <v>67</v>
      </c>
      <c r="C22" s="24">
        <v>45281</v>
      </c>
      <c r="D22" s="14">
        <v>107500</v>
      </c>
      <c r="E22" t="s">
        <v>46</v>
      </c>
      <c r="F22" t="s">
        <v>47</v>
      </c>
      <c r="G22" s="14">
        <v>107500</v>
      </c>
      <c r="H22" s="14">
        <v>35000</v>
      </c>
      <c r="I22" s="19">
        <f t="shared" si="0"/>
        <v>32.558139534883722</v>
      </c>
      <c r="J22" s="14">
        <v>102679</v>
      </c>
      <c r="K22" s="14">
        <f>G22-95679</f>
        <v>11821</v>
      </c>
      <c r="L22" s="14">
        <v>7000</v>
      </c>
      <c r="M22" s="29">
        <v>200</v>
      </c>
      <c r="N22" s="33">
        <v>130.66999799999999</v>
      </c>
      <c r="O22" s="38">
        <v>0.6</v>
      </c>
      <c r="P22" s="38">
        <v>0.6</v>
      </c>
      <c r="Q22" s="14">
        <f t="shared" si="1"/>
        <v>59.104999999999997</v>
      </c>
      <c r="R22" s="14">
        <f t="shared" si="2"/>
        <v>19701.666666666668</v>
      </c>
      <c r="S22" s="43">
        <f t="shared" si="3"/>
        <v>0.45228803183348643</v>
      </c>
      <c r="T22" s="38">
        <v>200</v>
      </c>
      <c r="U22" s="5" t="s">
        <v>56</v>
      </c>
      <c r="V22" t="s">
        <v>68</v>
      </c>
      <c r="X22" t="s">
        <v>50</v>
      </c>
      <c r="Y22">
        <v>1</v>
      </c>
      <c r="Z22">
        <v>0</v>
      </c>
      <c r="AA22" t="s">
        <v>51</v>
      </c>
      <c r="AC22" s="6" t="s">
        <v>52</v>
      </c>
      <c r="AD22" t="s">
        <v>53</v>
      </c>
    </row>
    <row r="23" spans="1:30" x14ac:dyDescent="0.25">
      <c r="A23" t="s">
        <v>44</v>
      </c>
      <c r="B23" t="s">
        <v>45</v>
      </c>
      <c r="C23" s="24">
        <v>44727</v>
      </c>
      <c r="D23" s="14">
        <v>90000</v>
      </c>
      <c r="E23" t="s">
        <v>46</v>
      </c>
      <c r="F23" t="s">
        <v>47</v>
      </c>
      <c r="G23" s="14">
        <v>90000</v>
      </c>
      <c r="H23" s="14">
        <v>34900</v>
      </c>
      <c r="I23" s="19">
        <f t="shared" si="0"/>
        <v>38.777777777777779</v>
      </c>
      <c r="J23" s="14">
        <v>74937</v>
      </c>
      <c r="K23" s="14">
        <f>G23-67639</f>
        <v>22361</v>
      </c>
      <c r="L23" s="14">
        <v>7298</v>
      </c>
      <c r="M23" s="29">
        <v>208.5</v>
      </c>
      <c r="N23" s="33">
        <v>208.5</v>
      </c>
      <c r="O23" s="38">
        <v>0.998</v>
      </c>
      <c r="P23" s="38">
        <v>0.998</v>
      </c>
      <c r="Q23" s="14">
        <f t="shared" si="1"/>
        <v>107.24700239808153</v>
      </c>
      <c r="R23" s="14">
        <f t="shared" si="2"/>
        <v>22405.811623246493</v>
      </c>
      <c r="S23" s="43">
        <f t="shared" si="3"/>
        <v>0.51436665801759629</v>
      </c>
      <c r="T23" s="38">
        <v>208.5</v>
      </c>
      <c r="U23" s="5" t="s">
        <v>48</v>
      </c>
      <c r="V23" t="s">
        <v>49</v>
      </c>
      <c r="X23" t="s">
        <v>50</v>
      </c>
      <c r="Y23">
        <v>0</v>
      </c>
      <c r="Z23">
        <v>1</v>
      </c>
      <c r="AA23" t="s">
        <v>51</v>
      </c>
      <c r="AC23" s="6" t="s">
        <v>52</v>
      </c>
      <c r="AD23" t="s">
        <v>53</v>
      </c>
    </row>
    <row r="24" spans="1:30" x14ac:dyDescent="0.25">
      <c r="A24" t="s">
        <v>54</v>
      </c>
      <c r="B24" t="s">
        <v>55</v>
      </c>
      <c r="C24" s="24">
        <v>44686</v>
      </c>
      <c r="D24" s="14">
        <v>97000</v>
      </c>
      <c r="E24" t="s">
        <v>46</v>
      </c>
      <c r="F24" t="s">
        <v>47</v>
      </c>
      <c r="G24" s="14">
        <v>97000</v>
      </c>
      <c r="H24" s="14">
        <v>21200</v>
      </c>
      <c r="I24" s="19">
        <f t="shared" si="0"/>
        <v>21.855670103092784</v>
      </c>
      <c r="J24" s="14">
        <v>45302</v>
      </c>
      <c r="K24" s="14">
        <f>G24-41802</f>
        <v>55198</v>
      </c>
      <c r="L24" s="14">
        <v>3500</v>
      </c>
      <c r="M24" s="29">
        <v>0</v>
      </c>
      <c r="N24" s="33">
        <v>0</v>
      </c>
      <c r="O24" s="38">
        <v>1</v>
      </c>
      <c r="P24" s="38">
        <v>1</v>
      </c>
      <c r="Q24" s="14" t="e">
        <f t="shared" si="1"/>
        <v>#DIV/0!</v>
      </c>
      <c r="R24" s="14">
        <f t="shared" si="2"/>
        <v>55198</v>
      </c>
      <c r="S24" s="43">
        <f t="shared" si="3"/>
        <v>1.2671717171717172</v>
      </c>
      <c r="T24" s="38">
        <v>0</v>
      </c>
      <c r="U24" s="5" t="s">
        <v>56</v>
      </c>
      <c r="V24" t="s">
        <v>57</v>
      </c>
      <c r="X24" t="s">
        <v>50</v>
      </c>
      <c r="Y24">
        <v>0</v>
      </c>
      <c r="Z24">
        <v>0</v>
      </c>
      <c r="AA24" t="s">
        <v>51</v>
      </c>
      <c r="AC24" s="6" t="s">
        <v>52</v>
      </c>
    </row>
  </sheetData>
  <conditionalFormatting sqref="AE2:AR3 A4:AR4 AF5:AR5 AE6:AR6 A7:AR7 AE8:AR8 A9:AR9 AE10:AR10 AH11:AR11 A18:AE18 A19:AD19 A20:AG20 A21:AD2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  <ignoredErrors>
    <ignoredError sqref="K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42A3-6D71-4F57-8520-4281479E3E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2025-02-01T22:41:08Z</dcterms:created>
  <dcterms:modified xsi:type="dcterms:W3CDTF">2025-02-04T21:38:39Z</dcterms:modified>
</cp:coreProperties>
</file>